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4240" windowHeight="13140"/>
  </bookViews>
  <sheets>
    <sheet name="3" sheetId="5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5"/>
  <c r="J18"/>
  <c r="J11"/>
  <c r="J10"/>
  <c r="J8"/>
  <c r="J5"/>
  <c r="I8"/>
  <c r="I18"/>
  <c r="G18"/>
  <c r="G8"/>
  <c r="E6"/>
  <c r="E9"/>
  <c r="E10"/>
  <c r="E11"/>
  <c r="E14"/>
  <c r="E15"/>
  <c r="E16"/>
  <c r="I5" l="1"/>
  <c r="I6"/>
  <c r="I7"/>
  <c r="I9"/>
  <c r="I10"/>
  <c r="I11"/>
  <c r="I12"/>
  <c r="I13"/>
  <c r="I14"/>
  <c r="I15"/>
  <c r="I16"/>
  <c r="I17"/>
  <c r="I19"/>
  <c r="G19"/>
  <c r="G17"/>
  <c r="G16"/>
  <c r="I22" l="1"/>
  <c r="M17"/>
  <c r="L17"/>
  <c r="K17"/>
  <c r="J17"/>
  <c r="L12"/>
  <c r="K12"/>
  <c r="J12"/>
  <c r="M19"/>
  <c r="L19"/>
  <c r="K19"/>
  <c r="M14"/>
  <c r="L14"/>
  <c r="K14"/>
  <c r="J14"/>
  <c r="M6"/>
  <c r="L6"/>
  <c r="K6"/>
  <c r="J6"/>
  <c r="M9"/>
  <c r="L9"/>
  <c r="K9"/>
  <c r="J9"/>
  <c r="M13"/>
  <c r="L13"/>
  <c r="K13"/>
  <c r="J13"/>
  <c r="M7"/>
  <c r="L7"/>
  <c r="K7"/>
  <c r="J7"/>
  <c r="M15"/>
  <c r="L15"/>
  <c r="K15"/>
  <c r="J15"/>
  <c r="G15" l="1"/>
  <c r="G14"/>
  <c r="G13"/>
  <c r="G12"/>
  <c r="G11"/>
  <c r="G10"/>
  <c r="G9"/>
  <c r="G7"/>
  <c r="G6"/>
  <c r="G5"/>
  <c r="G22" l="1"/>
  <c r="M16"/>
  <c r="L16"/>
  <c r="K16"/>
  <c r="M5"/>
  <c r="K5"/>
  <c r="J16"/>
</calcChain>
</file>

<file path=xl/sharedStrings.xml><?xml version="1.0" encoding="utf-8"?>
<sst xmlns="http://schemas.openxmlformats.org/spreadsheetml/2006/main" count="58" uniqueCount="53">
  <si>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</si>
  <si>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</si>
  <si>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</si>
  <si>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</si>
  <si>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</si>
  <si>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</si>
  <si>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</si>
  <si>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</si>
  <si>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</si>
  <si>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</si>
  <si>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</si>
  <si>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Отд./корп</t>
  </si>
  <si>
    <t>№ рец.</t>
  </si>
  <si>
    <t>Выход, г</t>
  </si>
  <si>
    <t>МКОУ Кумухская СОШ</t>
  </si>
  <si>
    <t>Картофель</t>
  </si>
  <si>
    <t>Морковь</t>
  </si>
  <si>
    <t>Лук</t>
  </si>
  <si>
    <t>Томатное пюре</t>
  </si>
  <si>
    <t>Соль</t>
  </si>
  <si>
    <t>Говядина</t>
  </si>
  <si>
    <t>Сахар</t>
  </si>
  <si>
    <t>Хлеб</t>
  </si>
  <si>
    <t>Всего кг</t>
  </si>
  <si>
    <t>Цена 1 кг</t>
  </si>
  <si>
    <t>Сумма</t>
  </si>
  <si>
    <t>Гречка</t>
  </si>
  <si>
    <t>Масло растит</t>
  </si>
  <si>
    <t>1</t>
  </si>
  <si>
    <t>20</t>
  </si>
  <si>
    <t>6</t>
  </si>
  <si>
    <t>40</t>
  </si>
  <si>
    <t>гречка</t>
  </si>
  <si>
    <t>с чечевицей</t>
  </si>
  <si>
    <t>Суп на мясном бульоне</t>
  </si>
  <si>
    <t>компот</t>
  </si>
  <si>
    <t>чечевица</t>
  </si>
  <si>
    <t>вермишель</t>
  </si>
  <si>
    <t>0,58</t>
  </si>
  <si>
    <t>сухофрукты</t>
  </si>
  <si>
    <t>с гуляшом</t>
  </si>
  <si>
    <t>9,86</t>
  </si>
  <si>
    <t>0,46</t>
  </si>
  <si>
    <t>5,0</t>
  </si>
  <si>
    <t>2,0</t>
  </si>
  <si>
    <t>5</t>
  </si>
  <si>
    <t>65</t>
  </si>
  <si>
    <t>85</t>
  </si>
  <si>
    <t>25</t>
  </si>
  <si>
    <t>14</t>
  </si>
  <si>
    <t>80</t>
  </si>
  <si>
    <t>55</t>
  </si>
  <si>
    <t>9,5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</si>
</sst>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11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49" fontId="0" fillId="2" borderId="6" xfId="0" applyNumberFormat="1" applyFill="1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1" fillId="0" borderId="5" xfId="0" applyFont="1" applyBorder="1" applyAlignment="1">
      <alignment wrapText="1"/>
    </xf>
    <xf numFmtId="0" fontId="2" fillId="0" borderId="5" xfId="0" applyFont="1" applyBorder="1" applyAlignment="1">
      <alignment wrapText="1"/>
    </xf>
    <xf numFmtId="2" fontId="0" fillId="2" borderId="16" xfId="0" applyNumberFormat="1" applyFill="1" applyBorder="1" applyAlignment="1" applyProtection="1">
      <alignment horizontal="left"/>
      <protection locked="0"/>
    </xf>
    <xf numFmtId="2" fontId="0" fillId="2" borderId="9" xfId="0" applyNumberFormat="1" applyFill="1" applyBorder="1" applyAlignment="1" applyProtection="1">
      <alignment horizontal="left"/>
      <protection locked="0"/>
    </xf>
    <xf numFmtId="2" fontId="0" fillId="2" borderId="7" xfId="0" applyNumberFormat="1" applyFill="1" applyBorder="1" applyProtection="1">
      <protection locked="0"/>
    </xf>
    <xf numFmtId="49" fontId="0" fillId="2" borderId="11" xfId="0" applyNumberFormat="1" applyFill="1" applyBorder="1" applyProtection="1">
      <protection locked="0"/>
    </xf>
    <xf numFmtId="0" fontId="0" fillId="0" borderId="0" xfId="0" applyBorder="1" applyAlignment="1" applyProtection="1">
      <protection locked="0"/>
    </xf>
    <xf numFmtId="0" fontId="2" fillId="0" borderId="0" xfId="0" applyFont="1" applyBorder="1" applyAlignment="1">
      <alignment wrapText="1"/>
    </xf>
    <xf numFmtId="2" fontId="0" fillId="0" borderId="0" xfId="0" applyNumberFormat="1"/>
    <xf numFmtId="2" fontId="0" fillId="2" borderId="1" xfId="0" applyNumberFormat="1" applyFill="1" applyBorder="1" applyAlignment="1" applyProtection="1">
      <alignment wrapText="1"/>
      <protection locked="0"/>
    </xf>
    <xf numFmtId="0" fontId="0" fillId="2" borderId="6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49" fontId="0" fillId="2" borderId="6" xfId="0" applyNumberFormat="1" applyFill="1" applyBorder="1" applyAlignment="1" applyProtection="1">
      <alignment wrapText="1"/>
      <protection locked="0"/>
    </xf>
    <xf numFmtId="2" fontId="0" fillId="2" borderId="11" xfId="0" applyNumberFormat="1" applyFill="1" applyBorder="1" applyAlignment="1" applyProtection="1">
      <alignment wrapText="1"/>
      <protection locked="0"/>
    </xf>
    <xf numFmtId="49" fontId="1" fillId="0" borderId="5" xfId="0" applyNumberFormat="1" applyFont="1" applyBorder="1" applyAlignment="1">
      <alignment wrapText="1"/>
    </xf>
    <xf numFmtId="1" fontId="0" fillId="2" borderId="11" xfId="0" applyNumberFormat="1" applyFill="1" applyBorder="1" applyAlignment="1" applyProtection="1">
      <alignment horizontal="left" vertical="top"/>
      <protection locked="0"/>
    </xf>
    <xf numFmtId="0" fontId="0" fillId="2" borderId="1" xfId="0" applyFill="1" applyBorder="1" applyAlignment="1" applyProtection="1">
      <alignment horizontal="left"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2" borderId="1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M26"/>
  <sheetViews>
    <sheetView showGridLines="0" showRowColHeaders="0" tabSelected="1" view="pageBreakPreview" zoomScale="60" workbookViewId="0">
      <selection activeCell="O6" sqref="O6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21.5703125" customWidth="1"/>
    <col min="5" max="7" width="11.5703125" customWidth="1"/>
    <col min="8" max="8" width="10.140625" customWidth="1"/>
    <col min="10" max="10" width="13.42578125" customWidth="1"/>
    <col min="11" max="11" width="7.7109375" customWidth="1"/>
    <col min="12" max="12" width="7.85546875" customWidth="1"/>
    <col min="13" max="13" width="10.42578125" customWidth="1"/>
  </cols>
  <sheetData>
    <row r="1" spans="1:13">
      <c r="A1" t="s">
        <v>0</v>
      </c>
      <c r="B1" s="48" t="s">
        <v>14</v>
      </c>
      <c r="C1" s="49"/>
      <c r="D1" s="50"/>
      <c r="E1" s="36"/>
      <c r="F1" s="36"/>
      <c r="G1" s="36"/>
      <c r="H1" t="s">
        <v>11</v>
      </c>
      <c r="I1" s="16" t="s">
        <v>28</v>
      </c>
      <c r="L1" t="s">
        <v>1</v>
      </c>
      <c r="M1" s="51">
        <v>10</v>
      </c>
    </row>
    <row r="2" spans="1:13" ht="7.5" customHeight="1" thickBot="1"/>
    <row r="3" spans="1:13" ht="15.75" thickBot="1">
      <c r="A3" s="12" t="s">
        <v>2</v>
      </c>
      <c r="B3" s="13" t="s">
        <v>3</v>
      </c>
      <c r="C3" s="13" t="s">
        <v>12</v>
      </c>
      <c r="D3" s="13" t="s">
        <v>4</v>
      </c>
      <c r="E3" s="13" t="s">
        <v>23</v>
      </c>
      <c r="F3" s="13" t="s">
        <v>24</v>
      </c>
      <c r="G3" s="13" t="s">
        <v>25</v>
      </c>
      <c r="H3" s="13" t="s">
        <v>13</v>
      </c>
      <c r="I3" s="13" t="s">
        <v>5</v>
      </c>
      <c r="J3" s="13" t="s">
        <v>6</v>
      </c>
      <c r="K3" s="13" t="s">
        <v>7</v>
      </c>
      <c r="L3" s="13" t="s">
        <v>8</v>
      </c>
      <c r="M3" s="14" t="s">
        <v>9</v>
      </c>
    </row>
    <row r="4" spans="1:13" ht="15.75" thickBot="1">
      <c r="A4" s="4" t="s">
        <v>10</v>
      </c>
      <c r="B4" s="5" t="s">
        <v>34</v>
      </c>
      <c r="C4" s="28"/>
      <c r="D4" s="30"/>
      <c r="E4" s="45"/>
      <c r="F4" s="30"/>
      <c r="G4" s="39"/>
      <c r="H4" s="35"/>
      <c r="I4" s="17"/>
      <c r="J4" s="18"/>
      <c r="K4" s="18"/>
      <c r="L4" s="18"/>
      <c r="M4" s="26"/>
    </row>
    <row r="5" spans="1:13" ht="15.75" thickBot="1">
      <c r="A5" s="7"/>
      <c r="B5" s="10" t="s">
        <v>33</v>
      </c>
      <c r="C5" s="29"/>
      <c r="D5" s="30" t="s">
        <v>36</v>
      </c>
      <c r="E5" s="45">
        <f t="shared" ref="E5:E16" si="0">H5*116/1000</f>
        <v>2.3199999999999998</v>
      </c>
      <c r="F5" s="30">
        <v>90</v>
      </c>
      <c r="G5" s="39">
        <f t="shared" ref="G5:G19" si="1">E5*F5</f>
        <v>208.79999999999998</v>
      </c>
      <c r="H5" s="35" t="s">
        <v>29</v>
      </c>
      <c r="I5" s="17">
        <f t="shared" ref="I5:I19" si="2">H5/1000*F5</f>
        <v>1.8</v>
      </c>
      <c r="J5" s="18">
        <f>H5/100*83</f>
        <v>16.600000000000001</v>
      </c>
      <c r="K5" s="20">
        <f>H5/100*1.8</f>
        <v>0.36000000000000004</v>
      </c>
      <c r="L5" s="20">
        <v>0</v>
      </c>
      <c r="M5" s="32">
        <f>H5/100*5.4</f>
        <v>1.08</v>
      </c>
    </row>
    <row r="6" spans="1:13" ht="15.75" thickBot="1">
      <c r="A6" s="7"/>
      <c r="B6" s="1"/>
      <c r="C6" s="16"/>
      <c r="D6" s="30" t="s">
        <v>15</v>
      </c>
      <c r="E6" s="45">
        <f t="shared" si="0"/>
        <v>4.6399999999999997</v>
      </c>
      <c r="F6" s="30">
        <v>30</v>
      </c>
      <c r="G6" s="39">
        <f t="shared" si="1"/>
        <v>139.19999999999999</v>
      </c>
      <c r="H6" s="35" t="s">
        <v>31</v>
      </c>
      <c r="I6" s="17">
        <f t="shared" si="2"/>
        <v>1.2</v>
      </c>
      <c r="J6" s="18">
        <f>H6/100*83</f>
        <v>33.200000000000003</v>
      </c>
      <c r="K6" s="18">
        <f>H6/100*2</f>
        <v>0.8</v>
      </c>
      <c r="L6" s="18">
        <f>H6/100*0.1</f>
        <v>4.0000000000000008E-2</v>
      </c>
      <c r="M6" s="33">
        <f>H6/100*19.4</f>
        <v>7.76</v>
      </c>
    </row>
    <row r="7" spans="1:13" ht="15.75" thickBot="1">
      <c r="A7" s="7"/>
      <c r="B7" s="1"/>
      <c r="C7" s="16"/>
      <c r="D7" s="30" t="s">
        <v>16</v>
      </c>
      <c r="E7" s="45" t="s">
        <v>42</v>
      </c>
      <c r="F7" s="30">
        <v>35</v>
      </c>
      <c r="G7" s="39">
        <f t="shared" si="1"/>
        <v>16.100000000000001</v>
      </c>
      <c r="H7" s="35" t="s">
        <v>45</v>
      </c>
      <c r="I7" s="17">
        <f t="shared" si="2"/>
        <v>0.17500000000000002</v>
      </c>
      <c r="J7" s="18">
        <f>H7/100*33</f>
        <v>1.6500000000000001</v>
      </c>
      <c r="K7" s="18">
        <f>H7/100*1.3</f>
        <v>6.5000000000000002E-2</v>
      </c>
      <c r="L7" s="18">
        <f>H7/100*0.1</f>
        <v>5.000000000000001E-3</v>
      </c>
      <c r="M7" s="33">
        <f>H7/100*7</f>
        <v>0.35000000000000003</v>
      </c>
    </row>
    <row r="8" spans="1:13" ht="15.75" thickBot="1">
      <c r="A8" s="7"/>
      <c r="B8" s="1"/>
      <c r="C8" s="16"/>
      <c r="D8" s="30" t="s">
        <v>37</v>
      </c>
      <c r="E8" s="45" t="s">
        <v>38</v>
      </c>
      <c r="F8" s="30">
        <v>65</v>
      </c>
      <c r="G8" s="39">
        <f t="shared" si="1"/>
        <v>37.699999999999996</v>
      </c>
      <c r="H8" s="35" t="s">
        <v>30</v>
      </c>
      <c r="I8" s="17">
        <f t="shared" si="2"/>
        <v>0.39</v>
      </c>
      <c r="J8" s="18">
        <f>H8/100*83</f>
        <v>4.9799999999999995</v>
      </c>
      <c r="K8" s="18"/>
      <c r="L8" s="18"/>
      <c r="M8" s="33"/>
    </row>
    <row r="9" spans="1:13" ht="15.75" thickBot="1">
      <c r="A9" s="7"/>
      <c r="B9" s="2"/>
      <c r="C9" s="16"/>
      <c r="D9" s="30" t="s">
        <v>17</v>
      </c>
      <c r="E9" s="45">
        <f t="shared" si="0"/>
        <v>0.69599999999999995</v>
      </c>
      <c r="F9" s="30">
        <v>35</v>
      </c>
      <c r="G9" s="39">
        <f t="shared" si="1"/>
        <v>24.36</v>
      </c>
      <c r="H9" s="35" t="s">
        <v>30</v>
      </c>
      <c r="I9" s="17">
        <f t="shared" si="2"/>
        <v>0.21</v>
      </c>
      <c r="J9" s="18">
        <f>H9/100*43</f>
        <v>2.58</v>
      </c>
      <c r="K9" s="18">
        <f>H9/100*1.7</f>
        <v>0.10199999999999999</v>
      </c>
      <c r="L9" s="18">
        <f>H9/100*0</f>
        <v>0</v>
      </c>
      <c r="M9" s="33">
        <f>H9/100*9.5</f>
        <v>0.56999999999999995</v>
      </c>
    </row>
    <row r="10" spans="1:13" ht="15.75" thickBot="1">
      <c r="A10" s="8"/>
      <c r="B10" s="9"/>
      <c r="C10" s="9"/>
      <c r="D10" s="30" t="s">
        <v>19</v>
      </c>
      <c r="E10" s="45">
        <f t="shared" si="0"/>
        <v>1.1020000000000001</v>
      </c>
      <c r="F10" s="30">
        <v>15</v>
      </c>
      <c r="G10" s="39">
        <f t="shared" si="1"/>
        <v>16.53</v>
      </c>
      <c r="H10" s="35" t="s">
        <v>52</v>
      </c>
      <c r="I10" s="17">
        <f t="shared" si="2"/>
        <v>0.14249999999999999</v>
      </c>
      <c r="J10" s="18">
        <f>H10/100*83</f>
        <v>7.8849999999999998</v>
      </c>
      <c r="K10" s="17"/>
      <c r="L10" s="17"/>
      <c r="M10" s="34"/>
    </row>
    <row r="11" spans="1:13" ht="15.75" thickBot="1">
      <c r="A11" s="4"/>
      <c r="B11" s="11" t="s">
        <v>32</v>
      </c>
      <c r="C11" s="6"/>
      <c r="D11" s="30" t="s">
        <v>26</v>
      </c>
      <c r="E11" s="45">
        <f t="shared" si="0"/>
        <v>7.54</v>
      </c>
      <c r="F11" s="30">
        <v>100</v>
      </c>
      <c r="G11" s="39">
        <f t="shared" si="1"/>
        <v>754</v>
      </c>
      <c r="H11" s="35" t="s">
        <v>46</v>
      </c>
      <c r="I11" s="17">
        <f t="shared" si="2"/>
        <v>6.5</v>
      </c>
      <c r="J11" s="18">
        <f>H11/100*83</f>
        <v>53.95</v>
      </c>
      <c r="K11" s="17"/>
      <c r="L11" s="17"/>
      <c r="M11" s="34"/>
    </row>
    <row r="12" spans="1:13" ht="15.75" thickBot="1">
      <c r="A12" s="7"/>
      <c r="B12" s="2" t="s">
        <v>40</v>
      </c>
      <c r="C12" s="2"/>
      <c r="D12" s="30" t="s">
        <v>20</v>
      </c>
      <c r="E12" s="45" t="s">
        <v>41</v>
      </c>
      <c r="F12" s="30">
        <v>400</v>
      </c>
      <c r="G12" s="39">
        <f t="shared" si="1"/>
        <v>3944</v>
      </c>
      <c r="H12" s="35" t="s">
        <v>47</v>
      </c>
      <c r="I12" s="17">
        <f t="shared" si="2"/>
        <v>34</v>
      </c>
      <c r="J12" s="18">
        <f>H12/100*187</f>
        <v>158.94999999999999</v>
      </c>
      <c r="K12" s="18">
        <f>H12/100*18.9</f>
        <v>16.064999999999998</v>
      </c>
      <c r="L12" s="18">
        <f>H12/100*12.4</f>
        <v>10.54</v>
      </c>
      <c r="M12" s="26">
        <v>0</v>
      </c>
    </row>
    <row r="13" spans="1:13" ht="15.75" thickBot="1">
      <c r="A13" s="8"/>
      <c r="B13" s="9"/>
      <c r="C13" s="9"/>
      <c r="D13" s="23" t="s">
        <v>16</v>
      </c>
      <c r="E13" s="45" t="s">
        <v>44</v>
      </c>
      <c r="F13" s="23">
        <v>35</v>
      </c>
      <c r="G13" s="39">
        <f t="shared" si="1"/>
        <v>70</v>
      </c>
      <c r="H13" s="35" t="s">
        <v>48</v>
      </c>
      <c r="I13" s="17">
        <f t="shared" si="2"/>
        <v>0.875</v>
      </c>
      <c r="J13" s="18">
        <f>H13/100*33</f>
        <v>8.25</v>
      </c>
      <c r="K13" s="18">
        <f>H13/100*1.3</f>
        <v>0.32500000000000001</v>
      </c>
      <c r="L13" s="18">
        <f>H13/100*0.1</f>
        <v>2.5000000000000001E-2</v>
      </c>
      <c r="M13" s="33">
        <f>H13/100*7</f>
        <v>1.75</v>
      </c>
    </row>
    <row r="14" spans="1:13" ht="15.75" thickBot="1">
      <c r="A14" s="7"/>
      <c r="B14" s="10" t="s">
        <v>35</v>
      </c>
      <c r="C14" s="3"/>
      <c r="D14" s="30" t="s">
        <v>17</v>
      </c>
      <c r="E14" s="45">
        <f t="shared" si="0"/>
        <v>1.6240000000000001</v>
      </c>
      <c r="F14" s="30">
        <v>35</v>
      </c>
      <c r="G14" s="39">
        <f t="shared" si="1"/>
        <v>56.84</v>
      </c>
      <c r="H14" s="35" t="s">
        <v>49</v>
      </c>
      <c r="I14" s="17">
        <f t="shared" si="2"/>
        <v>0.49</v>
      </c>
      <c r="J14" s="18">
        <f>H14/100*43</f>
        <v>6.0200000000000005</v>
      </c>
      <c r="K14" s="18">
        <f>H14/100*1.7</f>
        <v>0.23800000000000002</v>
      </c>
      <c r="L14" s="18">
        <f>H14/100*0</f>
        <v>0</v>
      </c>
      <c r="M14" s="33">
        <f>H14/100*9.5</f>
        <v>1.33</v>
      </c>
    </row>
    <row r="15" spans="1:13" ht="15.75" thickBot="1">
      <c r="A15" s="7"/>
      <c r="B15" s="1"/>
      <c r="C15" s="15"/>
      <c r="D15" s="31" t="s">
        <v>18</v>
      </c>
      <c r="E15" s="45">
        <f t="shared" si="0"/>
        <v>0.57999999999999996</v>
      </c>
      <c r="F15" s="37">
        <v>280</v>
      </c>
      <c r="G15" s="39">
        <f t="shared" si="1"/>
        <v>162.39999999999998</v>
      </c>
      <c r="H15" s="35" t="s">
        <v>45</v>
      </c>
      <c r="I15" s="17">
        <f t="shared" si="2"/>
        <v>1.4000000000000001</v>
      </c>
      <c r="J15" s="19">
        <f>H15/100*30</f>
        <v>1.5</v>
      </c>
      <c r="K15" s="19">
        <f>H15/100*1.3</f>
        <v>6.5000000000000002E-2</v>
      </c>
      <c r="L15" s="19">
        <f>H15/100*0.5</f>
        <v>2.5000000000000001E-2</v>
      </c>
      <c r="M15" s="19">
        <f>H15/100*5</f>
        <v>0.25</v>
      </c>
    </row>
    <row r="16" spans="1:13" ht="15.75" thickBot="1">
      <c r="A16" s="7"/>
      <c r="B16" s="1"/>
      <c r="C16" s="6"/>
      <c r="D16" s="31" t="s">
        <v>27</v>
      </c>
      <c r="E16" s="45">
        <f t="shared" si="0"/>
        <v>0.69599999999999995</v>
      </c>
      <c r="F16" s="31">
        <v>200</v>
      </c>
      <c r="G16" s="39">
        <f t="shared" si="1"/>
        <v>139.19999999999999</v>
      </c>
      <c r="H16" s="35" t="s">
        <v>30</v>
      </c>
      <c r="I16" s="17">
        <f t="shared" si="2"/>
        <v>1.2</v>
      </c>
      <c r="J16" s="17">
        <f>H16/100*70</f>
        <v>4.2</v>
      </c>
      <c r="K16" s="17">
        <f>H16/100*6</f>
        <v>0.36</v>
      </c>
      <c r="L16" s="17">
        <f>H16/100*6</f>
        <v>0.36</v>
      </c>
      <c r="M16" s="34">
        <f>H16/100*70</f>
        <v>4.2</v>
      </c>
    </row>
    <row r="17" spans="1:13" ht="15.75" thickBot="1">
      <c r="A17" s="7"/>
      <c r="B17" s="1"/>
      <c r="C17" s="2"/>
      <c r="D17" s="22" t="s">
        <v>22</v>
      </c>
      <c r="E17" s="47">
        <v>9.2799999999999994</v>
      </c>
      <c r="F17" s="31">
        <v>50</v>
      </c>
      <c r="G17" s="39">
        <f t="shared" si="1"/>
        <v>463.99999999999994</v>
      </c>
      <c r="H17" s="35" t="s">
        <v>50</v>
      </c>
      <c r="I17" s="17">
        <f t="shared" si="2"/>
        <v>4</v>
      </c>
      <c r="J17" s="19">
        <f>H17/100*254</f>
        <v>203.20000000000002</v>
      </c>
      <c r="K17" s="19">
        <f>H17/100*7.7</f>
        <v>6.16</v>
      </c>
      <c r="L17" s="19">
        <f>H17/100*2.4</f>
        <v>1.92</v>
      </c>
      <c r="M17" s="19">
        <f>H17/100*53.4</f>
        <v>42.72</v>
      </c>
    </row>
    <row r="18" spans="1:13" ht="15.75" thickBot="1">
      <c r="A18" s="7"/>
      <c r="B18" s="1"/>
      <c r="C18" s="2"/>
      <c r="D18" s="22" t="s">
        <v>39</v>
      </c>
      <c r="E18" s="43" t="s">
        <v>43</v>
      </c>
      <c r="F18" s="22">
        <v>135</v>
      </c>
      <c r="G18" s="39">
        <f t="shared" si="1"/>
        <v>675</v>
      </c>
      <c r="H18" s="35" t="s">
        <v>51</v>
      </c>
      <c r="I18" s="17">
        <f t="shared" si="2"/>
        <v>7.4249999999999998</v>
      </c>
      <c r="J18" s="19">
        <f>H18/100*254</f>
        <v>139.70000000000002</v>
      </c>
      <c r="K18" s="41"/>
      <c r="L18" s="41"/>
      <c r="M18" s="42"/>
    </row>
    <row r="19" spans="1:13" ht="15.75" thickBot="1">
      <c r="A19" s="7"/>
      <c r="B19" s="1"/>
      <c r="C19" s="2"/>
      <c r="D19" s="22" t="s">
        <v>21</v>
      </c>
      <c r="E19" s="47">
        <v>1.74</v>
      </c>
      <c r="F19" s="22">
        <v>70</v>
      </c>
      <c r="G19" s="39">
        <f t="shared" si="1"/>
        <v>121.8</v>
      </c>
      <c r="H19" s="46">
        <v>17</v>
      </c>
      <c r="I19" s="17">
        <f t="shared" si="2"/>
        <v>1.1900000000000002</v>
      </c>
      <c r="J19" s="19">
        <v>59.7</v>
      </c>
      <c r="K19" s="19">
        <f>H19/100*0</f>
        <v>0</v>
      </c>
      <c r="L19" s="19">
        <f>H19/100*0</f>
        <v>0</v>
      </c>
      <c r="M19" s="27">
        <f>H19/100*99.7</f>
        <v>16.949000000000002</v>
      </c>
    </row>
    <row r="20" spans="1:13" ht="15.75" thickBot="1">
      <c r="A20" s="7"/>
      <c r="B20" s="1"/>
      <c r="C20" s="2"/>
      <c r="D20" s="22"/>
      <c r="E20" s="22"/>
      <c r="F20" s="22"/>
      <c r="G20" s="39"/>
      <c r="H20" s="24"/>
      <c r="I20" s="17"/>
      <c r="J20" s="41"/>
      <c r="K20" s="41"/>
      <c r="L20" s="41"/>
      <c r="M20" s="42"/>
    </row>
    <row r="21" spans="1:13" ht="15.75" thickBot="1">
      <c r="A21" s="7"/>
      <c r="B21" s="21"/>
      <c r="C21" s="21"/>
      <c r="D21" s="22"/>
      <c r="E21" s="40"/>
      <c r="F21" s="23"/>
      <c r="G21" s="39"/>
      <c r="H21" s="41"/>
      <c r="I21" s="17"/>
      <c r="J21" s="41"/>
      <c r="K21" s="41"/>
      <c r="L21" s="41"/>
      <c r="M21" s="42"/>
    </row>
    <row r="22" spans="1:13" ht="15.75" thickBot="1">
      <c r="A22" s="8"/>
      <c r="B22" s="9"/>
      <c r="C22" s="9"/>
      <c r="D22" s="23"/>
      <c r="E22" s="23"/>
      <c r="F22" s="23"/>
      <c r="G22" s="44">
        <f>G4+G5+G6+G7+G9+G10+G11+G12+G13+G14+G15+G16+G17+G18+G19+G20+G21</f>
        <v>6792.23</v>
      </c>
      <c r="H22" s="25"/>
      <c r="I22" s="19">
        <f>SUM(I4:I21)</f>
        <v>60.997500000000002</v>
      </c>
      <c r="J22" s="19"/>
      <c r="K22" s="19"/>
      <c r="L22" s="19"/>
      <c r="M22" s="27"/>
    </row>
    <row r="26" spans="1:13">
      <c r="J26" s="38"/>
    </row>
  </sheetData>
  <mergeCells count="1">
    <mergeCell ref="B1:D1"/>
  </mergeCells>
  <pageMargins left="0.25" right="0.25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мирхалум</cp:lastModifiedBy>
  <cp:lastPrinted>2022-12-01T12:05:01Z</cp:lastPrinted>
  <dcterms:created xsi:type="dcterms:W3CDTF">2015-06-05T18:19:34Z</dcterms:created>
  <dcterms:modified xsi:type="dcterms:W3CDTF">2022-12-01T12:05:05Z</dcterms:modified>
</cp:coreProperties>
</file>